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4ACF2792-C86E-445A-846F-C9E98D974B68}"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<sst xmlns="http://schemas.openxmlformats.org/spreadsheetml/2006/main" count="444" uniqueCount="341">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</sst>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217</v>
      </c>
      <c r="B10" s="164"/>
      <c r="C10" s="164"/>
      <c r="D10" s="161" t="str">
        <f>VLOOKUP(A10,datos,2,0)</f>
        <v>Técnico/a 3</v>
      </c>
      <c r="E10" s="161"/>
      <c r="F10" s="161"/>
      <c r="G10" s="158" t="str">
        <f>VLOOKUP(A10,datos,3,0)</f>
        <v>Especialista en Diseño y redacción de Proyectos ferroviarios nacionales de red convencional</v>
      </c>
      <c r="H10" s="158"/>
      <c r="I10" s="158"/>
      <c r="J10" s="158"/>
      <c r="K10" s="161" t="str">
        <f>VLOOKUP(A10,datos,4,0)</f>
        <v>Madrid</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tr">
        <f>VLOOKUP(A10,datos,5,0)</f>
        <v>Elaboración de mediciones y presupuestos con software específico.</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1 año de experiencia profesional global desde el año de Titulación referida en el apartado 2.1.</v>
      </c>
      <c r="C19" s="193"/>
      <c r="D19" s="193"/>
      <c r="E19" s="193"/>
      <c r="F19" s="193"/>
      <c r="G19" s="193"/>
      <c r="H19" s="193"/>
      <c r="I19" s="43"/>
      <c r="J19" s="177"/>
      <c r="K19" s="177"/>
      <c r="L19" s="178"/>
    </row>
    <row r="20" spans="1:12" s="2" customFormat="1" ht="60" customHeight="1" thickBot="1" x14ac:dyDescent="0.3">
      <c r="A20" s="35" t="s">
        <v>37</v>
      </c>
      <c r="B20" s="192" t="str">
        <f>VLOOKUP(A10,datos,7,0)</f>
        <v>Al menos 2 años de experiencia global  en el sector de la Ingeniería/ Consultoría del Transporte.</v>
      </c>
      <c r="C20" s="193"/>
      <c r="D20" s="193"/>
      <c r="E20" s="193"/>
      <c r="F20" s="193"/>
      <c r="G20" s="193"/>
      <c r="H20" s="193"/>
      <c r="I20" s="43"/>
      <c r="J20" s="177"/>
      <c r="K20" s="177"/>
      <c r="L20" s="178"/>
    </row>
    <row r="21" spans="1:12" s="2" customFormat="1" ht="60" customHeight="1" thickBot="1" x14ac:dyDescent="0.3">
      <c r="A21" s="35" t="s">
        <v>38</v>
      </c>
      <c r="B21" s="192" t="str">
        <f>VLOOKUP(A10,datos,8,0)</f>
        <v>Al menos 1 año de experiencia en mediciones y presupuestos.</v>
      </c>
      <c r="C21" s="192"/>
      <c r="D21" s="192"/>
      <c r="E21" s="192"/>
      <c r="F21" s="192"/>
      <c r="G21" s="192"/>
      <c r="H21" s="192"/>
      <c r="I21" s="43"/>
      <c r="J21" s="177"/>
      <c r="K21" s="177"/>
      <c r="L21" s="178"/>
    </row>
    <row r="22" spans="1:12" s="2" customFormat="1" ht="60" customHeight="1" thickBot="1" x14ac:dyDescent="0.3">
      <c r="A22" s="35" t="s">
        <v>39</v>
      </c>
      <c r="B22" s="192" t="str">
        <f>VLOOKUP(A10,datos,9,0)</f>
        <v>Al menos 1 año en las funciones enumeradas en el apartado 1.14.</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t="str">
        <f>VLOOKUP(A10,datos,10,0)</f>
        <v>Formación en software de trazado ISTRAM.</v>
      </c>
      <c r="B24" s="153"/>
      <c r="C24" s="153"/>
      <c r="D24" s="153"/>
      <c r="E24" s="153"/>
      <c r="F24" s="153"/>
      <c r="G24" s="153"/>
      <c r="H24" s="179"/>
      <c r="I24" s="43"/>
      <c r="J24" s="177"/>
      <c r="K24" s="177"/>
      <c r="L24" s="178"/>
    </row>
    <row r="25" spans="1:12" s="2" customFormat="1" ht="65.400000000000006" customHeight="1" thickBot="1" x14ac:dyDescent="0.3">
      <c r="A25" s="152">
        <f>VLOOKUP(A10,datos,11,0)</f>
        <v>0</v>
      </c>
      <c r="B25" s="153"/>
      <c r="C25" s="153"/>
      <c r="D25" s="153"/>
      <c r="E25" s="153"/>
      <c r="F25" s="153"/>
      <c r="G25" s="153"/>
      <c r="H25" s="179"/>
      <c r="I25" s="43"/>
      <c r="J25" s="177"/>
      <c r="K25" s="177"/>
      <c r="L25" s="178"/>
    </row>
    <row r="26" spans="1:12" s="2" customFormat="1" ht="65.400000000000006" customHeight="1" thickBot="1" x14ac:dyDescent="0.3">
      <c r="A26" s="152">
        <f>VLOOKUP(A10,datos,12,0)</f>
        <v>0</v>
      </c>
      <c r="B26" s="153"/>
      <c r="C26" s="153"/>
      <c r="D26" s="153"/>
      <c r="E26" s="153"/>
      <c r="F26" s="153"/>
      <c r="G26" s="153"/>
      <c r="H26" s="179"/>
      <c r="I26" s="43"/>
      <c r="J26" s="177"/>
      <c r="K26" s="177"/>
      <c r="L26" s="178"/>
    </row>
    <row r="27" spans="1:12" s="2" customFormat="1" ht="65.400000000000006" customHeight="1" thickBot="1" x14ac:dyDescent="0.3">
      <c r="A27" s="152">
        <f>VLOOKUP(A10,datos,13,0)</f>
        <v>0</v>
      </c>
      <c r="B27" s="153"/>
      <c r="C27" s="153"/>
      <c r="D27" s="153"/>
      <c r="E27" s="153"/>
      <c r="F27" s="153"/>
      <c r="G27" s="153"/>
      <c r="H27" s="179"/>
      <c r="I27" s="43"/>
      <c r="J27" s="177"/>
      <c r="K27" s="177"/>
      <c r="L27" s="178"/>
    </row>
    <row r="28" spans="1:12" s="2" customFormat="1" ht="65.400000000000006" customHeight="1" thickBot="1" x14ac:dyDescent="0.3">
      <c r="A28" s="152">
        <f>VLOOKUP(A10,datos,14,0)</f>
        <v>0</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f>VLOOKUP(A10,datos,16,0)</f>
        <v>0</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fWnMyuMdO6fXUOS8METVN0cOFTc5ttz7xc2nDQDsXPcGJZwr8mp//phBkff4Sne+dFjKra82IjsPl7ilVq57kw==" saltValue="PFibUZpTqHRTFCMxc2GwJg=="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2024-12-30T11:24:50Z</dcterms:modified>
</cp:coreProperties>
</file>